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van Paz\Cripto\Bot\BackTesting\Trendif\"/>
    </mc:Choice>
  </mc:AlternateContent>
  <xr:revisionPtr revIDLastSave="0" documentId="13_ncr:1_{D61C378A-7C94-454E-998B-0037D5E049DD}" xr6:coauthVersionLast="47" xr6:coauthVersionMax="47" xr10:uidLastSave="{00000000-0000-0000-0000-000000000000}"/>
  <bookViews>
    <workbookView xWindow="-28920" yWindow="-120" windowWidth="29040" windowHeight="15720" xr2:uid="{02558F14-2023-42A4-A108-9F32BEEC96EB}"/>
  </bookViews>
  <sheets>
    <sheet name="Premisas" sheetId="1" r:id="rId1"/>
    <sheet name="Fowardtest Marzo 2022" sheetId="2" r:id="rId2"/>
    <sheet name="Fowardtest Abril 2022" sheetId="3" r:id="rId3"/>
  </sheets>
  <definedNames>
    <definedName name="_xlnm._FilterDatabase" localSheetId="1" hidden="1">'Fowardtest Marzo 2022'!$A$3:$I$75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3" l="1"/>
  <c r="C3" i="3"/>
  <c r="G72" i="2"/>
  <c r="F71" i="2"/>
  <c r="E71" i="2"/>
  <c r="E70" i="2"/>
  <c r="H70" i="2" s="1"/>
  <c r="E69" i="2"/>
  <c r="H69" i="2" s="1"/>
  <c r="E68" i="2"/>
  <c r="H68" i="2" s="1"/>
  <c r="H66" i="2"/>
  <c r="H67" i="2"/>
  <c r="H65" i="2"/>
  <c r="H51" i="2"/>
  <c r="H50" i="2"/>
  <c r="H48" i="2"/>
  <c r="H49" i="2"/>
  <c r="H46" i="2"/>
  <c r="F47" i="2"/>
  <c r="E47" i="2"/>
  <c r="H44" i="2"/>
  <c r="H45" i="2"/>
  <c r="H42" i="2"/>
  <c r="F43" i="2"/>
  <c r="E43" i="2"/>
  <c r="H35" i="2"/>
  <c r="H36" i="2"/>
  <c r="H37" i="2"/>
  <c r="H38" i="2"/>
  <c r="H39" i="2"/>
  <c r="H40" i="2"/>
  <c r="H41" i="2"/>
  <c r="E34" i="2"/>
  <c r="H34" i="2" s="1"/>
  <c r="H32" i="2"/>
  <c r="F33" i="2"/>
  <c r="E33" i="2"/>
  <c r="H28" i="2"/>
  <c r="H29" i="2"/>
  <c r="H30" i="2"/>
  <c r="H31" i="2"/>
  <c r="E27" i="2"/>
  <c r="H27" i="2" s="1"/>
  <c r="F26" i="2"/>
  <c r="E26" i="2"/>
  <c r="F25" i="2"/>
  <c r="E25" i="2"/>
  <c r="H24" i="2"/>
  <c r="E23" i="2"/>
  <c r="H23" i="2" s="1"/>
  <c r="H21" i="2"/>
  <c r="H22" i="2"/>
  <c r="F20" i="2"/>
  <c r="E20" i="2"/>
  <c r="H19" i="2"/>
  <c r="E16" i="2"/>
  <c r="H16" i="2" s="1"/>
  <c r="E15" i="2"/>
  <c r="H15" i="2" s="1"/>
  <c r="H17" i="2"/>
  <c r="H18" i="2"/>
  <c r="F14" i="2"/>
  <c r="E14" i="2"/>
  <c r="E13" i="2"/>
  <c r="H13" i="2" s="1"/>
  <c r="E12" i="2"/>
  <c r="H12" i="2" s="1"/>
  <c r="F11" i="2"/>
  <c r="E11" i="2"/>
  <c r="F10" i="2"/>
  <c r="E10" i="2"/>
  <c r="E7" i="2"/>
  <c r="F7" i="2"/>
  <c r="E5" i="2"/>
  <c r="H5" i="2" s="1"/>
  <c r="H9" i="2"/>
  <c r="H8" i="2"/>
  <c r="H6" i="2"/>
  <c r="E4" i="2"/>
  <c r="H4" i="2" s="1"/>
  <c r="I4" i="2" s="1"/>
  <c r="E62" i="2"/>
  <c r="H62" i="2" s="1"/>
  <c r="E56" i="2"/>
  <c r="H56" i="2" s="1"/>
  <c r="E55" i="2"/>
  <c r="H55" i="2" s="1"/>
  <c r="E54" i="2"/>
  <c r="H54" i="2" s="1"/>
  <c r="H53" i="2"/>
  <c r="H57" i="2"/>
  <c r="H58" i="2"/>
  <c r="H59" i="2"/>
  <c r="H60" i="2"/>
  <c r="H61" i="2"/>
  <c r="H63" i="2"/>
  <c r="H64" i="2"/>
  <c r="E52" i="2"/>
  <c r="H52" i="2" s="1"/>
  <c r="C5" i="3" l="1"/>
  <c r="C6" i="3" s="1"/>
  <c r="E72" i="2"/>
  <c r="F72" i="2"/>
  <c r="H33" i="2"/>
  <c r="H47" i="2"/>
  <c r="H71" i="2"/>
  <c r="H43" i="2"/>
  <c r="H20" i="2"/>
  <c r="H25" i="2"/>
  <c r="H26" i="2"/>
  <c r="H14" i="2"/>
  <c r="H7" i="2"/>
  <c r="H11" i="2"/>
  <c r="I5" i="2"/>
  <c r="I6" i="2" s="1"/>
  <c r="H10" i="2"/>
  <c r="E73" i="2" l="1"/>
  <c r="C75" i="2" s="1"/>
  <c r="I7" i="2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l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4" i="2" s="1"/>
</calcChain>
</file>

<file path=xl/sharedStrings.xml><?xml version="1.0" encoding="utf-8"?>
<sst xmlns="http://schemas.openxmlformats.org/spreadsheetml/2006/main" count="135" uniqueCount="49">
  <si>
    <t>Leverage 5x con el 25% de la cuenta</t>
  </si>
  <si>
    <t>LONG</t>
  </si>
  <si>
    <t>SHORT</t>
  </si>
  <si>
    <t>Trendif</t>
  </si>
  <si>
    <t>(segunda vela desde que marca)</t>
  </si>
  <si>
    <t>Stop Loss</t>
  </si>
  <si>
    <t>Target</t>
  </si>
  <si>
    <t>Pools mayores a 7 M (100x; 50x; 25x), 8 consecutivos</t>
  </si>
  <si>
    <t>Rango de búsqueda</t>
  </si>
  <si>
    <t>Gestión del trade:</t>
  </si>
  <si>
    <t xml:space="preserve">Take profit parcial </t>
  </si>
  <si>
    <t>Move BE</t>
  </si>
  <si>
    <t>en 1er TP parcial</t>
  </si>
  <si>
    <t>Si Trendif disminuye</t>
  </si>
  <si>
    <t>cierro a market o BE</t>
  </si>
  <si>
    <t>espero 60 min y vuelvo a entrar</t>
  </si>
  <si>
    <t>Si Trendif aumenta de 2 a 3</t>
  </si>
  <si>
    <t>vulevo a entrar al instante</t>
  </si>
  <si>
    <t>AYUDAS</t>
  </si>
  <si>
    <t>Operar solo en tendencias, evitar lateralizaciones.</t>
  </si>
  <si>
    <t>Entrar en el extremo del nuevo rango</t>
  </si>
  <si>
    <t>Entradas parciales en pool de 100x y 50x</t>
  </si>
  <si>
    <t>25% de la posición en el primer pool mayor a 7M (sin cumplir condición de consecutivos)</t>
  </si>
  <si>
    <t>Fowardtest</t>
  </si>
  <si>
    <t>desde 23/2/22</t>
  </si>
  <si>
    <t>Fecha</t>
  </si>
  <si>
    <t>Hora</t>
  </si>
  <si>
    <t>Take Profit parcial</t>
  </si>
  <si>
    <t>Cierre Final</t>
  </si>
  <si>
    <t>Acumulado</t>
  </si>
  <si>
    <t>Take Profit Final</t>
  </si>
  <si>
    <t>Posición</t>
  </si>
  <si>
    <t>Long</t>
  </si>
  <si>
    <t>Short</t>
  </si>
  <si>
    <t>Num.</t>
  </si>
  <si>
    <t>TOTAL</t>
  </si>
  <si>
    <t>PROFIT a 1x</t>
  </si>
  <si>
    <t>Efectividad</t>
  </si>
  <si>
    <t>Profit a 5x con 25%</t>
  </si>
  <si>
    <t>Profit</t>
  </si>
  <si>
    <t>Profit %</t>
  </si>
  <si>
    <t>Abril 2022</t>
  </si>
  <si>
    <t xml:space="preserve">  +2 o +3</t>
  </si>
  <si>
    <t>Entry offset (limit Order)</t>
  </si>
  <si>
    <t>Max. Drawdown 25%</t>
  </si>
  <si>
    <t>Timeframe para operar: 5 minutes</t>
  </si>
  <si>
    <t>Si ya cerré mi trade y Trendif sigue marcando -3</t>
  </si>
  <si>
    <t>Si ya cerré mi trade y Trendif sigue marcando +2 o +3</t>
  </si>
  <si>
    <t>ESTRATEGIA TRENDIFF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</si>
</sst>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4" fillId="4" borderId="0" xfId="0" applyFont="1" applyFill="1"/>
    <xf numFmtId="0" fontId="0" fillId="4" borderId="0" xfId="0" applyFill="1"/>
    <xf numFmtId="0" fontId="0" fillId="5" borderId="0" xfId="0" applyFill="1"/>
    <xf numFmtId="0" fontId="1" fillId="2" borderId="0" xfId="1" applyBorder="1"/>
    <xf numFmtId="0" fontId="2" fillId="3" borderId="0" xfId="2" applyBorder="1"/>
    <xf numFmtId="0" fontId="3" fillId="4" borderId="0" xfId="0" applyFont="1" applyFill="1"/>
    <xf numFmtId="0" fontId="0" fillId="4" borderId="0" xfId="0" applyFill="1" applyAlignment="1">
      <alignment horizontal="left"/>
    </xf>
    <xf numFmtId="10" fontId="0" fillId="4" borderId="0" xfId="0" applyNumberFormat="1" applyFill="1" applyAlignment="1">
      <alignment horizontal="left"/>
    </xf>
    <xf numFmtId="9" fontId="0" fillId="4" borderId="0" xfId="0" applyNumberFormat="1" applyFill="1" applyAlignment="1">
      <alignment horizontal="left"/>
    </xf>
    <xf numFmtId="14" fontId="0" fillId="0" borderId="0" xfId="0" applyNumberFormat="1"/>
    <xf numFmtId="20" fontId="0" fillId="0" borderId="0" xfId="0" applyNumberFormat="1"/>
    <xf numFmtId="9" fontId="0" fillId="0" borderId="0" xfId="3" applyFont="1"/>
    <xf numFmtId="10" fontId="0" fillId="0" borderId="0" xfId="3" applyNumberFormat="1" applyFont="1"/>
    <xf numFmtId="10" fontId="0" fillId="0" borderId="0" xfId="0" applyNumberFormat="1"/>
    <xf numFmtId="0" fontId="0" fillId="0" borderId="1" xfId="3" applyNumberFormat="1" applyFont="1" applyBorder="1"/>
    <xf numFmtId="10" fontId="3" fillId="0" borderId="1" xfId="0" applyNumberFormat="1" applyFont="1" applyBorder="1"/>
    <xf numFmtId="10" fontId="3" fillId="0" borderId="0" xfId="3" applyNumberFormat="1" applyFont="1"/>
    <xf numFmtId="0" fontId="3" fillId="6" borderId="1" xfId="0" applyFont="1" applyFill="1" applyBorder="1"/>
    <xf numFmtId="164" fontId="3" fillId="6" borderId="1" xfId="3" applyNumberFormat="1" applyFont="1" applyFill="1" applyBorder="1"/>
    <xf numFmtId="49" fontId="0" fillId="0" borderId="0" xfId="0" applyNumberFormat="1"/>
    <xf numFmtId="0" fontId="0" fillId="0" borderId="1" xfId="0" applyBorder="1"/>
    <xf numFmtId="164" fontId="0" fillId="0" borderId="1" xfId="3" applyNumberFormat="1" applyFont="1" applyBorder="1"/>
    <xf numFmtId="164" fontId="0" fillId="0" borderId="1" xfId="0" applyNumberFormat="1" applyBorder="1"/>
    <xf numFmtId="0" fontId="3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4" borderId="0" xfId="0" applyFill="1" applyBorder="1"/>
    <xf numFmtId="0" fontId="0" fillId="7" borderId="0" xfId="0" applyFill="1" applyBorder="1" applyAlignment="1">
      <alignment wrapText="1"/>
    </xf>
    <xf numFmtId="0" fontId="0" fillId="7" borderId="0" xfId="0" applyFill="1" applyBorder="1" applyAlignment="1">
      <alignment vertical="center"/>
    </xf>
  </cellXfs>
  <cellStyles count="4">
    <cellStyle name="Bueno" xfId="1" builtinId="26"/>
    <cellStyle name="Incorrecto" xfId="2" builtinId="2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682625</xdr:colOff>
      <xdr:row>0</xdr:row>
      <xdr:rowOff>0</xdr:rowOff>
    </xdr:from>
    <xdr:to>
      <xdr:col>34</xdr:col>
      <xdr:colOff>61768</xdr:colOff>
      <xdr:row>19</xdr:row>
      <xdr:rowOff>27902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40EBF1-3AA0-494E-97AC-0BB040516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0850" y="0"/>
          <a:ext cx="13857143" cy="5380952"/>
        </a:xfrm>
        <a:prstGeom prst="rect">
          <a:avLst/>
        </a:prstGeom>
      </xdr:spPr>
    </xdr:pic>
    <xdr:clientData/>
  </xdr:twoCellAnchor>
  <xdr:twoCellAnchor editAs="oneCell">
    <xdr:from>
      <xdr:col>15</xdr:col>
      <xdr:colOff>674688</xdr:colOff>
      <xdr:row>33</xdr:row>
      <xdr:rowOff>95250</xdr:rowOff>
    </xdr:from>
    <xdr:to>
      <xdr:col>34</xdr:col>
      <xdr:colOff>187164</xdr:colOff>
      <xdr:row>61</xdr:row>
      <xdr:rowOff>66012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EDA051-061F-49A6-8536-B5F23C7BA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52913" y="5857875"/>
          <a:ext cx="13990476" cy="5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4623</xdr:rowOff>
    </xdr:from>
    <xdr:to>
      <xdr:col>1</xdr:col>
      <xdr:colOff>351271</xdr:colOff>
      <xdr:row>35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B91910-FA67-4342-AA1E-ACD9DE7D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529373"/>
          <a:ext cx="1941946" cy="1024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76A1-01BD-444C-ADF3-47DECDA8DBFD}">
  <dimension ref="A1:AM68"/>
  <sheetViews>
    <sheetView tabSelected="1" workbookViewId="0">
      <selection activeCell="O5" sqref="O5"/>
    </sheetView>
  </sheetViews>
  <sheetFormatPr baseColWidth="10" defaultRowHeight="15" x14ac:dyDescent="0.25"/>
  <cols>
    <col min="1" max="1" width="23.85546875" customWidth="1"/>
    <col min="2" max="2" width="26.85546875" customWidth="1"/>
    <col min="3" max="3" width="31.7109375" customWidth="1"/>
    <col min="4" max="4" width="12.5703125" customWidth="1"/>
    <col min="7" max="7" width="17.7109375" customWidth="1"/>
    <col min="9" max="9" width="23.42578125" customWidth="1"/>
    <col min="10" max="10" width="31.85546875" customWidth="1"/>
    <col min="11" max="11" width="26.5703125" customWidth="1"/>
  </cols>
  <sheetData>
    <row r="1" spans="1:39" ht="18.75" x14ac:dyDescent="0.3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25">
      <c r="A2" s="3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33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x14ac:dyDescent="0.25">
      <c r="A4" s="34" t="s">
        <v>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x14ac:dyDescent="0.25">
      <c r="A7" s="4" t="s">
        <v>1</v>
      </c>
      <c r="B7" s="2"/>
      <c r="C7" s="2"/>
      <c r="D7" s="2"/>
      <c r="E7" s="2"/>
      <c r="F7" s="2"/>
      <c r="G7" s="2"/>
      <c r="H7" s="2"/>
      <c r="I7" s="5" t="s">
        <v>2</v>
      </c>
      <c r="J7" s="2"/>
      <c r="K7" s="2"/>
      <c r="L7" s="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x14ac:dyDescent="0.25">
      <c r="A8" s="6" t="s">
        <v>3</v>
      </c>
      <c r="B8" s="7" t="s">
        <v>42</v>
      </c>
      <c r="C8" s="2" t="s">
        <v>4</v>
      </c>
      <c r="D8" s="2"/>
      <c r="E8" s="2"/>
      <c r="F8" s="2"/>
      <c r="G8" s="2"/>
      <c r="H8" s="2"/>
      <c r="I8" s="6" t="s">
        <v>3</v>
      </c>
      <c r="J8" s="7">
        <v>-3</v>
      </c>
      <c r="K8" s="2" t="s">
        <v>4</v>
      </c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x14ac:dyDescent="0.25">
      <c r="A9" s="6" t="s">
        <v>43</v>
      </c>
      <c r="B9" s="8">
        <v>1E-3</v>
      </c>
      <c r="C9" s="2"/>
      <c r="D9" s="2"/>
      <c r="E9" s="2"/>
      <c r="F9" s="2"/>
      <c r="G9" s="2"/>
      <c r="H9" s="2"/>
      <c r="I9" s="6" t="s">
        <v>43</v>
      </c>
      <c r="J9" s="8">
        <v>5.0000000000000001E-4</v>
      </c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x14ac:dyDescent="0.25">
      <c r="A10" s="6" t="s">
        <v>5</v>
      </c>
      <c r="B10" s="8">
        <v>2.1999999999999999E-2</v>
      </c>
      <c r="C10" s="2"/>
      <c r="D10" s="2"/>
      <c r="E10" s="2"/>
      <c r="F10" s="2"/>
      <c r="G10" s="2"/>
      <c r="H10" s="2"/>
      <c r="I10" s="6" t="s">
        <v>5</v>
      </c>
      <c r="J10" s="8">
        <v>2.1000000000000001E-2</v>
      </c>
      <c r="K10" s="2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39" x14ac:dyDescent="0.25">
      <c r="A11" s="6" t="s">
        <v>6</v>
      </c>
      <c r="B11" s="7" t="s">
        <v>7</v>
      </c>
      <c r="C11" s="2"/>
      <c r="D11" s="2"/>
      <c r="E11" s="2"/>
      <c r="F11" s="2"/>
      <c r="G11" s="2"/>
      <c r="H11" s="2"/>
      <c r="I11" s="6" t="s">
        <v>6</v>
      </c>
      <c r="J11" s="7" t="s">
        <v>7</v>
      </c>
      <c r="K11" s="2"/>
      <c r="L11" s="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x14ac:dyDescent="0.25">
      <c r="A12" s="6" t="s">
        <v>8</v>
      </c>
      <c r="B12" s="9">
        <v>0.03</v>
      </c>
      <c r="C12" s="2"/>
      <c r="D12" s="2"/>
      <c r="E12" s="2"/>
      <c r="F12" s="2"/>
      <c r="G12" s="2"/>
      <c r="H12" s="2"/>
      <c r="I12" s="6" t="s">
        <v>8</v>
      </c>
      <c r="J12" s="9">
        <v>0.03</v>
      </c>
      <c r="K12" s="2"/>
      <c r="L12" s="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ht="27" customHeight="1" x14ac:dyDescent="0.25">
      <c r="A13" s="6"/>
      <c r="B13" s="9"/>
      <c r="C13" s="2"/>
      <c r="D13" s="2"/>
      <c r="E13" s="2"/>
      <c r="F13" s="2"/>
      <c r="G13" s="2"/>
      <c r="H13" s="2"/>
      <c r="I13" s="6"/>
      <c r="J13" s="9"/>
      <c r="K13" s="2"/>
      <c r="L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39" ht="72" customHeight="1" x14ac:dyDescent="0.25">
      <c r="A14" s="28" t="s">
        <v>9</v>
      </c>
      <c r="B14" s="30" t="s">
        <v>10</v>
      </c>
      <c r="C14" s="30" t="s">
        <v>22</v>
      </c>
      <c r="D14" s="29"/>
      <c r="E14" s="29"/>
      <c r="F14" s="29"/>
      <c r="G14" s="29"/>
      <c r="H14" s="29"/>
      <c r="I14" s="28" t="s">
        <v>9</v>
      </c>
      <c r="J14" s="30" t="s">
        <v>10</v>
      </c>
      <c r="K14" s="30" t="s">
        <v>22</v>
      </c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ht="34.5" customHeight="1" x14ac:dyDescent="0.25">
      <c r="A15" s="29"/>
      <c r="B15" s="31" t="s">
        <v>11</v>
      </c>
      <c r="C15" s="31" t="s">
        <v>12</v>
      </c>
      <c r="D15" s="29"/>
      <c r="E15" s="29"/>
      <c r="F15" s="29"/>
      <c r="G15" s="29"/>
      <c r="H15" s="29"/>
      <c r="I15" s="29"/>
      <c r="J15" s="31" t="s">
        <v>11</v>
      </c>
      <c r="K15" s="31" t="s">
        <v>12</v>
      </c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ht="33.75" customHeight="1" x14ac:dyDescent="0.25">
      <c r="A16" s="29"/>
      <c r="B16" s="30" t="s">
        <v>13</v>
      </c>
      <c r="C16" s="30" t="s">
        <v>14</v>
      </c>
      <c r="D16" s="29"/>
      <c r="E16" s="29"/>
      <c r="F16" s="29"/>
      <c r="G16" s="29"/>
      <c r="H16" s="29"/>
      <c r="I16" s="29"/>
      <c r="J16" s="30" t="s">
        <v>13</v>
      </c>
      <c r="K16" s="30" t="s">
        <v>14</v>
      </c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44.25" customHeight="1" x14ac:dyDescent="0.25">
      <c r="A17" s="29"/>
      <c r="B17" s="31" t="s">
        <v>47</v>
      </c>
      <c r="C17" s="31" t="s">
        <v>15</v>
      </c>
      <c r="D17" s="29"/>
      <c r="E17" s="29"/>
      <c r="F17" s="29"/>
      <c r="G17" s="29"/>
      <c r="H17" s="29"/>
      <c r="I17" s="29"/>
      <c r="J17" s="31" t="s">
        <v>46</v>
      </c>
      <c r="K17" s="31" t="s">
        <v>15</v>
      </c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x14ac:dyDescent="0.25">
      <c r="A18" s="29"/>
      <c r="B18" s="30" t="s">
        <v>16</v>
      </c>
      <c r="C18" s="30" t="s">
        <v>17</v>
      </c>
      <c r="D18" s="29"/>
      <c r="E18" s="29"/>
      <c r="F18" s="29"/>
      <c r="G18" s="29"/>
      <c r="H18" s="29"/>
      <c r="I18" s="29"/>
      <c r="J18" s="29"/>
      <c r="K18" s="29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x14ac:dyDescent="0.25">
      <c r="A26" s="2" t="s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x14ac:dyDescent="0.25">
      <c r="A27" s="2" t="s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x14ac:dyDescent="0.25">
      <c r="A28" s="2" t="s">
        <v>20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x14ac:dyDescent="0.25">
      <c r="A29" s="2" t="s">
        <v>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AI40" s="3"/>
      <c r="AJ40" s="3"/>
      <c r="AK40" s="3"/>
      <c r="AL40" s="3"/>
      <c r="AM40" s="3"/>
    </row>
    <row r="41" spans="1:3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C45A-B707-4B83-9F22-B04EEEA15D50}">
  <dimension ref="A1:I77"/>
  <sheetViews>
    <sheetView topLeftCell="A40" workbookViewId="0">
      <selection activeCell="I74" sqref="I74"/>
    </sheetView>
  </sheetViews>
  <sheetFormatPr baseColWidth="10" defaultRowHeight="15" x14ac:dyDescent="0.25"/>
  <cols>
    <col min="5" max="7" width="17.7109375" customWidth="1"/>
    <col min="8" max="8" width="18" customWidth="1"/>
    <col min="9" max="9" width="12.7109375" customWidth="1"/>
  </cols>
  <sheetData>
    <row r="1" spans="1:9" x14ac:dyDescent="0.25">
      <c r="B1" t="s">
        <v>23</v>
      </c>
      <c r="C1" t="s">
        <v>24</v>
      </c>
    </row>
    <row r="3" spans="1:9" x14ac:dyDescent="0.25">
      <c r="A3" t="s">
        <v>34</v>
      </c>
      <c r="B3" t="s">
        <v>25</v>
      </c>
      <c r="C3" t="s">
        <v>26</v>
      </c>
      <c r="D3" t="s">
        <v>31</v>
      </c>
      <c r="E3" t="s">
        <v>27</v>
      </c>
      <c r="F3" t="s">
        <v>30</v>
      </c>
      <c r="G3" t="s">
        <v>5</v>
      </c>
      <c r="H3" t="s">
        <v>28</v>
      </c>
      <c r="I3" t="s">
        <v>29</v>
      </c>
    </row>
    <row r="4" spans="1:9" x14ac:dyDescent="0.25">
      <c r="A4">
        <v>1</v>
      </c>
      <c r="B4" s="10">
        <v>44615</v>
      </c>
      <c r="C4" s="11">
        <v>0.4201388888888889</v>
      </c>
      <c r="D4" t="s">
        <v>32</v>
      </c>
      <c r="E4" s="13">
        <f>0.6%*25%</f>
        <v>1.5E-3</v>
      </c>
      <c r="F4" s="13"/>
      <c r="G4" s="13"/>
      <c r="H4" s="14">
        <f t="shared" ref="H4:H13" si="0">+E4+F4+G4</f>
        <v>1.5E-3</v>
      </c>
      <c r="I4" s="14">
        <f>+H4</f>
        <v>1.5E-3</v>
      </c>
    </row>
    <row r="5" spans="1:9" x14ac:dyDescent="0.25">
      <c r="A5">
        <v>2</v>
      </c>
      <c r="B5" s="10">
        <v>44615</v>
      </c>
      <c r="C5" s="11">
        <v>0.53819444444444442</v>
      </c>
      <c r="D5" t="s">
        <v>32</v>
      </c>
      <c r="E5" s="13">
        <f>0.63%*25%</f>
        <v>1.575E-3</v>
      </c>
      <c r="F5" s="13"/>
      <c r="G5" s="13"/>
      <c r="H5" s="14">
        <f t="shared" si="0"/>
        <v>1.575E-3</v>
      </c>
      <c r="I5" s="14">
        <f>+I4+H5</f>
        <v>3.075E-3</v>
      </c>
    </row>
    <row r="6" spans="1:9" x14ac:dyDescent="0.25">
      <c r="A6">
        <v>3</v>
      </c>
      <c r="B6" s="10">
        <v>44615</v>
      </c>
      <c r="C6" s="11">
        <v>0.60416666666666663</v>
      </c>
      <c r="D6" t="s">
        <v>32</v>
      </c>
      <c r="E6" s="13"/>
      <c r="F6" s="13"/>
      <c r="G6" s="13">
        <v>-8.0000000000000002E-3</v>
      </c>
      <c r="H6" s="14">
        <f t="shared" si="0"/>
        <v>-8.0000000000000002E-3</v>
      </c>
      <c r="I6" s="14">
        <f t="shared" ref="I6:I13" si="1">+I5+H6</f>
        <v>-4.9250000000000006E-3</v>
      </c>
    </row>
    <row r="7" spans="1:9" x14ac:dyDescent="0.25">
      <c r="A7">
        <v>4</v>
      </c>
      <c r="B7" s="10">
        <v>44616</v>
      </c>
      <c r="C7" s="11">
        <v>8.6805555555555566E-2</v>
      </c>
      <c r="D7" t="s">
        <v>33</v>
      </c>
      <c r="E7" s="13">
        <f>0.86%*25%</f>
        <v>2.15E-3</v>
      </c>
      <c r="F7" s="17">
        <f>3%*75%</f>
        <v>2.2499999999999999E-2</v>
      </c>
      <c r="G7" s="13"/>
      <c r="H7" s="14">
        <f t="shared" si="0"/>
        <v>2.4649999999999998E-2</v>
      </c>
      <c r="I7" s="14">
        <f t="shared" si="1"/>
        <v>1.9724999999999999E-2</v>
      </c>
    </row>
    <row r="8" spans="1:9" x14ac:dyDescent="0.25">
      <c r="A8">
        <v>5</v>
      </c>
      <c r="B8" s="10">
        <v>44618</v>
      </c>
      <c r="C8" s="11">
        <v>8.6805555555555566E-2</v>
      </c>
      <c r="D8" t="s">
        <v>32</v>
      </c>
      <c r="E8" s="13"/>
      <c r="F8" s="13"/>
      <c r="G8" s="13">
        <v>-4.7000000000000002E-3</v>
      </c>
      <c r="H8" s="14">
        <f t="shared" si="0"/>
        <v>-4.7000000000000002E-3</v>
      </c>
      <c r="I8" s="14">
        <f t="shared" si="1"/>
        <v>1.5025E-2</v>
      </c>
    </row>
    <row r="9" spans="1:9" x14ac:dyDescent="0.25">
      <c r="A9">
        <v>6</v>
      </c>
      <c r="B9" s="10">
        <v>44618</v>
      </c>
      <c r="C9" s="11">
        <v>0.62847222222222221</v>
      </c>
      <c r="D9" t="s">
        <v>33</v>
      </c>
      <c r="E9" s="13"/>
      <c r="F9" s="13">
        <v>1.1999999999999999E-3</v>
      </c>
      <c r="G9" s="13"/>
      <c r="H9" s="14">
        <f t="shared" si="0"/>
        <v>1.1999999999999999E-3</v>
      </c>
      <c r="I9" s="14">
        <f t="shared" si="1"/>
        <v>1.6225E-2</v>
      </c>
    </row>
    <row r="10" spans="1:9" x14ac:dyDescent="0.25">
      <c r="A10">
        <v>7</v>
      </c>
      <c r="B10" s="10">
        <v>44619</v>
      </c>
      <c r="C10" s="11">
        <v>0.50347222222222221</v>
      </c>
      <c r="D10" t="s">
        <v>32</v>
      </c>
      <c r="E10" s="13">
        <f>0.69%*25%</f>
        <v>1.725E-3</v>
      </c>
      <c r="F10" s="13">
        <f>0.86%*75%</f>
        <v>6.45E-3</v>
      </c>
      <c r="G10" s="13"/>
      <c r="H10" s="14">
        <f t="shared" si="0"/>
        <v>8.175E-3</v>
      </c>
      <c r="I10" s="14">
        <f t="shared" si="1"/>
        <v>2.4399999999999998E-2</v>
      </c>
    </row>
    <row r="11" spans="1:9" x14ac:dyDescent="0.25">
      <c r="A11">
        <v>8</v>
      </c>
      <c r="B11" s="10">
        <v>44620</v>
      </c>
      <c r="C11" s="11">
        <v>0.62847222222222221</v>
      </c>
      <c r="D11" t="s">
        <v>32</v>
      </c>
      <c r="E11" s="13">
        <f>0.63%*25%</f>
        <v>1.575E-3</v>
      </c>
      <c r="F11" s="17">
        <f>3%*75%</f>
        <v>2.2499999999999999E-2</v>
      </c>
      <c r="G11" s="13"/>
      <c r="H11" s="14">
        <f t="shared" si="0"/>
        <v>2.4074999999999999E-2</v>
      </c>
      <c r="I11" s="14">
        <f t="shared" si="1"/>
        <v>4.8474999999999997E-2</v>
      </c>
    </row>
    <row r="12" spans="1:9" x14ac:dyDescent="0.25">
      <c r="A12">
        <v>9</v>
      </c>
      <c r="B12" s="10">
        <v>44620</v>
      </c>
      <c r="C12" s="11">
        <v>0.70833333333333337</v>
      </c>
      <c r="D12" t="s">
        <v>32</v>
      </c>
      <c r="E12" s="13">
        <f>0.94%*25%</f>
        <v>2.3499999999999997E-3</v>
      </c>
      <c r="F12" s="13"/>
      <c r="G12" s="13"/>
      <c r="H12" s="14">
        <f t="shared" si="0"/>
        <v>2.3499999999999997E-3</v>
      </c>
      <c r="I12" s="14">
        <f t="shared" si="1"/>
        <v>5.0824999999999995E-2</v>
      </c>
    </row>
    <row r="13" spans="1:9" x14ac:dyDescent="0.25">
      <c r="A13">
        <v>10</v>
      </c>
      <c r="B13" s="10">
        <v>44620</v>
      </c>
      <c r="C13" s="11">
        <v>0.82291666666666663</v>
      </c>
      <c r="D13" t="s">
        <v>32</v>
      </c>
      <c r="E13" s="13">
        <f>0.69%*25%</f>
        <v>1.725E-3</v>
      </c>
      <c r="F13" s="13"/>
      <c r="G13" s="13"/>
      <c r="H13" s="14">
        <f t="shared" si="0"/>
        <v>1.725E-3</v>
      </c>
      <c r="I13" s="14">
        <f t="shared" si="1"/>
        <v>5.2549999999999993E-2</v>
      </c>
    </row>
    <row r="14" spans="1:9" x14ac:dyDescent="0.25">
      <c r="A14">
        <v>11</v>
      </c>
      <c r="B14" s="10">
        <v>44620</v>
      </c>
      <c r="C14" s="11">
        <v>0.88194444444444453</v>
      </c>
      <c r="D14" t="s">
        <v>32</v>
      </c>
      <c r="E14" s="13">
        <f>0.7%*25%</f>
        <v>1.7499999999999998E-3</v>
      </c>
      <c r="F14" s="17">
        <f>2.73%*75%</f>
        <v>2.0475E-2</v>
      </c>
      <c r="G14" s="13"/>
      <c r="H14" s="14">
        <f t="shared" ref="H14:H18" si="2">+E14+F14+G14</f>
        <v>2.2225000000000002E-2</v>
      </c>
      <c r="I14" s="14">
        <f t="shared" ref="I14:I18" si="3">+I13+H14</f>
        <v>7.4774999999999994E-2</v>
      </c>
    </row>
    <row r="15" spans="1:9" x14ac:dyDescent="0.25">
      <c r="A15">
        <v>12</v>
      </c>
      <c r="B15" s="10">
        <v>44623</v>
      </c>
      <c r="C15" s="11">
        <v>0.71180555555555547</v>
      </c>
      <c r="D15" t="s">
        <v>33</v>
      </c>
      <c r="E15" s="13">
        <f>0.52%*25%</f>
        <v>1.2999999999999999E-3</v>
      </c>
      <c r="F15" s="13"/>
      <c r="G15" s="13"/>
      <c r="H15" s="14">
        <f t="shared" si="2"/>
        <v>1.2999999999999999E-3</v>
      </c>
      <c r="I15" s="14">
        <f t="shared" si="3"/>
        <v>7.607499999999999E-2</v>
      </c>
    </row>
    <row r="16" spans="1:9" x14ac:dyDescent="0.25">
      <c r="A16">
        <v>13</v>
      </c>
      <c r="B16" s="10">
        <v>44623</v>
      </c>
      <c r="C16" s="11">
        <v>0.77083333333333337</v>
      </c>
      <c r="D16" t="s">
        <v>33</v>
      </c>
      <c r="E16" s="13">
        <f>0.71%*25%</f>
        <v>1.7749999999999999E-3</v>
      </c>
      <c r="F16" s="13"/>
      <c r="G16" s="13"/>
      <c r="H16" s="14">
        <f t="shared" si="2"/>
        <v>1.7749999999999999E-3</v>
      </c>
      <c r="I16" s="14">
        <f t="shared" si="3"/>
        <v>7.7849999999999989E-2</v>
      </c>
    </row>
    <row r="17" spans="1:9" x14ac:dyDescent="0.25">
      <c r="A17">
        <v>14</v>
      </c>
      <c r="B17" s="10">
        <v>44624</v>
      </c>
      <c r="C17" s="11">
        <v>0.21875</v>
      </c>
      <c r="D17" t="s">
        <v>33</v>
      </c>
      <c r="E17" s="13"/>
      <c r="F17" s="13"/>
      <c r="G17" s="13">
        <v>-1E-3</v>
      </c>
      <c r="H17" s="14">
        <f t="shared" si="2"/>
        <v>-1E-3</v>
      </c>
      <c r="I17" s="14">
        <f t="shared" si="3"/>
        <v>7.6849999999999988E-2</v>
      </c>
    </row>
    <row r="18" spans="1:9" x14ac:dyDescent="0.25">
      <c r="A18">
        <v>15</v>
      </c>
      <c r="B18" s="10">
        <v>44624</v>
      </c>
      <c r="C18" s="11">
        <v>0.71180555555555547</v>
      </c>
      <c r="D18" t="s">
        <v>33</v>
      </c>
      <c r="E18" s="13"/>
      <c r="F18" s="13"/>
      <c r="G18" s="13">
        <v>-1.1999999999999999E-3</v>
      </c>
      <c r="H18" s="14">
        <f t="shared" si="2"/>
        <v>-1.1999999999999999E-3</v>
      </c>
      <c r="I18" s="14">
        <f t="shared" si="3"/>
        <v>7.5649999999999981E-2</v>
      </c>
    </row>
    <row r="19" spans="1:9" x14ac:dyDescent="0.25">
      <c r="A19">
        <v>16</v>
      </c>
      <c r="B19" s="10">
        <v>44626</v>
      </c>
      <c r="C19" s="11">
        <v>0.50347222222222221</v>
      </c>
      <c r="D19" t="s">
        <v>33</v>
      </c>
      <c r="E19" s="13"/>
      <c r="F19" s="13"/>
      <c r="G19" s="13">
        <v>-8.6999999999999994E-3</v>
      </c>
      <c r="H19" s="14">
        <f t="shared" ref="H19" si="4">+E19+F19+G19</f>
        <v>-8.6999999999999994E-3</v>
      </c>
      <c r="I19" s="14">
        <f t="shared" ref="I19" si="5">+I18+H19</f>
        <v>6.6949999999999982E-2</v>
      </c>
    </row>
    <row r="20" spans="1:9" x14ac:dyDescent="0.25">
      <c r="A20">
        <v>17</v>
      </c>
      <c r="B20" s="10">
        <v>44627</v>
      </c>
      <c r="C20" s="11">
        <v>8.6805555555555566E-2</v>
      </c>
      <c r="D20" t="s">
        <v>33</v>
      </c>
      <c r="E20" s="13">
        <f>0.92%*25%</f>
        <v>2.3E-3</v>
      </c>
      <c r="F20" s="13">
        <f>0.57%*75%</f>
        <v>4.2749999999999993E-3</v>
      </c>
      <c r="G20" s="13"/>
      <c r="H20" s="14">
        <f t="shared" ref="H20:H23" si="6">+E20+F20+G20</f>
        <v>6.5749999999999992E-3</v>
      </c>
      <c r="I20" s="14">
        <f t="shared" ref="I20:I23" si="7">+I19+H20</f>
        <v>7.3524999999999979E-2</v>
      </c>
    </row>
    <row r="21" spans="1:9" x14ac:dyDescent="0.25">
      <c r="A21">
        <v>18</v>
      </c>
      <c r="B21" s="10">
        <v>44627</v>
      </c>
      <c r="C21" s="11">
        <v>0.37847222222222227</v>
      </c>
      <c r="D21" t="s">
        <v>33</v>
      </c>
      <c r="E21" s="13"/>
      <c r="F21" s="13">
        <v>3.7000000000000002E-3</v>
      </c>
      <c r="G21" s="13"/>
      <c r="H21" s="14">
        <f t="shared" si="6"/>
        <v>3.7000000000000002E-3</v>
      </c>
      <c r="I21" s="14">
        <f t="shared" si="7"/>
        <v>7.7224999999999974E-2</v>
      </c>
    </row>
    <row r="22" spans="1:9" x14ac:dyDescent="0.25">
      <c r="A22">
        <v>19</v>
      </c>
      <c r="B22" s="10">
        <v>44628</v>
      </c>
      <c r="C22" s="11">
        <v>0.17013888888888887</v>
      </c>
      <c r="D22" t="s">
        <v>32</v>
      </c>
      <c r="E22" s="13"/>
      <c r="F22" s="13"/>
      <c r="G22" s="13">
        <v>-7.7000000000000002E-3</v>
      </c>
      <c r="H22" s="14">
        <f t="shared" si="6"/>
        <v>-7.7000000000000002E-3</v>
      </c>
      <c r="I22" s="14">
        <f t="shared" si="7"/>
        <v>6.9524999999999976E-2</v>
      </c>
    </row>
    <row r="23" spans="1:9" x14ac:dyDescent="0.25">
      <c r="A23">
        <v>20</v>
      </c>
      <c r="B23" s="10">
        <v>44628</v>
      </c>
      <c r="C23" s="11">
        <v>0.4201388888888889</v>
      </c>
      <c r="D23" t="s">
        <v>32</v>
      </c>
      <c r="E23" s="13">
        <f>0.95%*25%</f>
        <v>2.3749999999999999E-3</v>
      </c>
      <c r="F23" s="13"/>
      <c r="G23" s="13"/>
      <c r="H23" s="14">
        <f t="shared" si="6"/>
        <v>2.3749999999999999E-3</v>
      </c>
      <c r="I23" s="14">
        <f t="shared" si="7"/>
        <v>7.1899999999999978E-2</v>
      </c>
    </row>
    <row r="24" spans="1:9" x14ac:dyDescent="0.25">
      <c r="A24">
        <v>21</v>
      </c>
      <c r="B24" s="10">
        <v>44628</v>
      </c>
      <c r="C24" s="11">
        <v>0.51388888888888895</v>
      </c>
      <c r="D24" t="s">
        <v>32</v>
      </c>
      <c r="E24" s="13"/>
      <c r="F24" s="13"/>
      <c r="G24" s="13">
        <v>-1.5E-3</v>
      </c>
      <c r="H24" s="14">
        <f t="shared" ref="H24:H25" si="8">+E24+F24+G24</f>
        <v>-1.5E-3</v>
      </c>
      <c r="I24" s="14">
        <f t="shared" ref="I24:I25" si="9">+I23+H24</f>
        <v>7.0399999999999976E-2</v>
      </c>
    </row>
    <row r="25" spans="1:9" x14ac:dyDescent="0.25">
      <c r="A25">
        <v>22</v>
      </c>
      <c r="B25" s="10">
        <v>44629</v>
      </c>
      <c r="C25" s="11">
        <v>0.12847222222222224</v>
      </c>
      <c r="D25" t="s">
        <v>32</v>
      </c>
      <c r="E25" s="13">
        <f>0.41%*25%</f>
        <v>1.0249999999999999E-3</v>
      </c>
      <c r="F25" s="17">
        <f>3%*75%</f>
        <v>2.2499999999999999E-2</v>
      </c>
      <c r="G25" s="13"/>
      <c r="H25" s="14">
        <f t="shared" si="8"/>
        <v>2.3524999999999997E-2</v>
      </c>
      <c r="I25" s="14">
        <f t="shared" si="9"/>
        <v>9.3924999999999981E-2</v>
      </c>
    </row>
    <row r="26" spans="1:9" x14ac:dyDescent="0.25">
      <c r="A26">
        <v>23</v>
      </c>
      <c r="B26" s="10">
        <v>44629</v>
      </c>
      <c r="C26" s="11">
        <v>0.1875</v>
      </c>
      <c r="D26" t="s">
        <v>32</v>
      </c>
      <c r="E26" s="13">
        <f>0.8%*25%</f>
        <v>2E-3</v>
      </c>
      <c r="F26" s="17">
        <f>1.47%*75%</f>
        <v>1.1025E-2</v>
      </c>
      <c r="G26" s="13"/>
      <c r="H26" s="14">
        <f t="shared" ref="H26" si="10">+E26+F26+G26</f>
        <v>1.3025E-2</v>
      </c>
      <c r="I26" s="14">
        <f t="shared" ref="I26" si="11">+I25+H26</f>
        <v>0.10694999999999998</v>
      </c>
    </row>
    <row r="27" spans="1:9" x14ac:dyDescent="0.25">
      <c r="A27">
        <v>24</v>
      </c>
      <c r="B27" s="10">
        <v>44629</v>
      </c>
      <c r="C27" s="11">
        <v>0.40625</v>
      </c>
      <c r="D27" t="s">
        <v>32</v>
      </c>
      <c r="E27" s="13">
        <f>1%*25%</f>
        <v>2.5000000000000001E-3</v>
      </c>
      <c r="F27" s="13"/>
      <c r="G27" s="13"/>
      <c r="H27" s="14">
        <f t="shared" ref="H27" si="12">+E27+F27+G27</f>
        <v>2.5000000000000001E-3</v>
      </c>
      <c r="I27" s="14">
        <f t="shared" ref="I27" si="13">+I26+H27</f>
        <v>0.10944999999999998</v>
      </c>
    </row>
    <row r="28" spans="1:9" x14ac:dyDescent="0.25">
      <c r="A28">
        <v>25</v>
      </c>
      <c r="B28" s="10">
        <v>44631</v>
      </c>
      <c r="C28" s="11">
        <v>0.54513888888888895</v>
      </c>
      <c r="D28" t="s">
        <v>32</v>
      </c>
      <c r="E28" s="13"/>
      <c r="F28" s="13"/>
      <c r="G28" s="13">
        <v>-1.3299999999999999E-2</v>
      </c>
      <c r="H28" s="14">
        <f t="shared" ref="H28:H31" si="14">+E28+F28+G28</f>
        <v>-1.3299999999999999E-2</v>
      </c>
      <c r="I28" s="14">
        <f t="shared" ref="I28:I31" si="15">+I27+H28</f>
        <v>9.6149999999999985E-2</v>
      </c>
    </row>
    <row r="29" spans="1:9" x14ac:dyDescent="0.25">
      <c r="A29">
        <v>26</v>
      </c>
      <c r="B29" s="10">
        <v>44631</v>
      </c>
      <c r="C29" s="11">
        <v>0.92013888888888884</v>
      </c>
      <c r="D29" t="s">
        <v>33</v>
      </c>
      <c r="E29" s="13"/>
      <c r="F29" s="13">
        <v>2E-3</v>
      </c>
      <c r="G29" s="13"/>
      <c r="H29" s="14">
        <f t="shared" si="14"/>
        <v>2E-3</v>
      </c>
      <c r="I29" s="14">
        <f t="shared" si="15"/>
        <v>9.8149999999999987E-2</v>
      </c>
    </row>
    <row r="30" spans="1:9" x14ac:dyDescent="0.25">
      <c r="A30">
        <v>27</v>
      </c>
      <c r="B30" s="10">
        <v>44633</v>
      </c>
      <c r="C30" s="11">
        <v>4.5138888888888888E-2</v>
      </c>
      <c r="D30" t="s">
        <v>33</v>
      </c>
      <c r="E30" s="13"/>
      <c r="F30" s="13">
        <v>2.0999999999999999E-3</v>
      </c>
      <c r="G30" s="13"/>
      <c r="H30" s="14">
        <f t="shared" si="14"/>
        <v>2.0999999999999999E-3</v>
      </c>
      <c r="I30" s="14">
        <f t="shared" si="15"/>
        <v>0.10024999999999999</v>
      </c>
    </row>
    <row r="31" spans="1:9" x14ac:dyDescent="0.25">
      <c r="A31">
        <v>28</v>
      </c>
      <c r="B31" s="10">
        <v>44633</v>
      </c>
      <c r="C31" s="11">
        <v>0.2951388888888889</v>
      </c>
      <c r="D31" t="s">
        <v>32</v>
      </c>
      <c r="E31" s="13"/>
      <c r="F31" s="13"/>
      <c r="G31" s="13">
        <v>-2.2000000000000001E-3</v>
      </c>
      <c r="H31" s="14">
        <f t="shared" si="14"/>
        <v>-2.2000000000000001E-3</v>
      </c>
      <c r="I31" s="14">
        <f t="shared" si="15"/>
        <v>9.8049999999999998E-2</v>
      </c>
    </row>
    <row r="32" spans="1:9" x14ac:dyDescent="0.25">
      <c r="A32">
        <v>29</v>
      </c>
      <c r="B32" s="10">
        <v>44633</v>
      </c>
      <c r="C32" s="11">
        <v>0.54513888888888895</v>
      </c>
      <c r="D32" t="s">
        <v>33</v>
      </c>
      <c r="E32" s="13"/>
      <c r="F32" s="13"/>
      <c r="G32" s="13">
        <v>-1.24E-2</v>
      </c>
      <c r="H32" s="14">
        <f t="shared" ref="H32:H33" si="16">+E32+F32+G32</f>
        <v>-1.24E-2</v>
      </c>
      <c r="I32" s="14">
        <f t="shared" ref="I32:I33" si="17">+I31+H32</f>
        <v>8.5650000000000004E-2</v>
      </c>
    </row>
    <row r="33" spans="1:9" x14ac:dyDescent="0.25">
      <c r="A33">
        <v>30</v>
      </c>
      <c r="B33" s="10">
        <v>44633</v>
      </c>
      <c r="C33" s="11">
        <v>0.92013888888888884</v>
      </c>
      <c r="D33" t="s">
        <v>33</v>
      </c>
      <c r="E33" s="13">
        <f>1.2%*25%</f>
        <v>3.0000000000000001E-3</v>
      </c>
      <c r="F33" s="17">
        <f>3%*75%</f>
        <v>2.2499999999999999E-2</v>
      </c>
      <c r="G33" s="13"/>
      <c r="H33" s="14">
        <f t="shared" si="16"/>
        <v>2.5499999999999998E-2</v>
      </c>
      <c r="I33" s="14">
        <f t="shared" si="17"/>
        <v>0.11115</v>
      </c>
    </row>
    <row r="34" spans="1:9" x14ac:dyDescent="0.25">
      <c r="A34">
        <v>31</v>
      </c>
      <c r="B34" s="10">
        <v>44633</v>
      </c>
      <c r="C34" s="11">
        <v>0.99652777777777779</v>
      </c>
      <c r="D34" t="s">
        <v>33</v>
      </c>
      <c r="E34" s="13">
        <f>0.69%*25%</f>
        <v>1.725E-3</v>
      </c>
      <c r="F34" s="13"/>
      <c r="G34" s="13"/>
      <c r="H34" s="14">
        <f t="shared" ref="H34:H41" si="18">+E34+F34+G34</f>
        <v>1.725E-3</v>
      </c>
      <c r="I34" s="14">
        <f t="shared" ref="I34:I41" si="19">+I33+H34</f>
        <v>0.112875</v>
      </c>
    </row>
    <row r="35" spans="1:9" x14ac:dyDescent="0.25">
      <c r="A35">
        <v>32</v>
      </c>
      <c r="B35" s="10">
        <v>44634</v>
      </c>
      <c r="C35" s="11">
        <v>5.2083333333333336E-2</v>
      </c>
      <c r="D35" t="s">
        <v>33</v>
      </c>
      <c r="E35" s="13"/>
      <c r="F35" s="13"/>
      <c r="G35" s="13">
        <v>-3.0000000000000001E-3</v>
      </c>
      <c r="H35" s="14">
        <f t="shared" si="18"/>
        <v>-3.0000000000000001E-3</v>
      </c>
      <c r="I35" s="14">
        <f t="shared" si="19"/>
        <v>0.109875</v>
      </c>
    </row>
    <row r="36" spans="1:9" x14ac:dyDescent="0.25">
      <c r="A36">
        <v>33</v>
      </c>
      <c r="B36" s="10">
        <v>44634</v>
      </c>
      <c r="C36" s="11">
        <v>0.4201388888888889</v>
      </c>
      <c r="D36" t="s">
        <v>32</v>
      </c>
      <c r="E36" s="13"/>
      <c r="F36" s="13"/>
      <c r="G36" s="13">
        <v>-3.0999999999999999E-3</v>
      </c>
      <c r="H36" s="14">
        <f t="shared" si="18"/>
        <v>-3.0999999999999999E-3</v>
      </c>
      <c r="I36" s="14">
        <f t="shared" si="19"/>
        <v>0.10677499999999999</v>
      </c>
    </row>
    <row r="37" spans="1:9" x14ac:dyDescent="0.25">
      <c r="A37">
        <v>34</v>
      </c>
      <c r="B37" s="10">
        <v>44634</v>
      </c>
      <c r="C37" s="11">
        <v>0.67013888888888884</v>
      </c>
      <c r="D37" t="s">
        <v>32</v>
      </c>
      <c r="E37" s="13"/>
      <c r="F37" s="13"/>
      <c r="G37" s="13">
        <v>-2.3999999999999998E-3</v>
      </c>
      <c r="H37" s="14">
        <f t="shared" si="18"/>
        <v>-2.3999999999999998E-3</v>
      </c>
      <c r="I37" s="14">
        <f t="shared" si="19"/>
        <v>0.104375</v>
      </c>
    </row>
    <row r="38" spans="1:9" x14ac:dyDescent="0.25">
      <c r="A38">
        <v>35</v>
      </c>
      <c r="B38" s="10">
        <v>44635</v>
      </c>
      <c r="C38" s="11">
        <v>0.33680555555555558</v>
      </c>
      <c r="D38" t="s">
        <v>33</v>
      </c>
      <c r="E38" s="13"/>
      <c r="F38" s="13"/>
      <c r="G38" s="13">
        <v>-6.8999999999999999E-3</v>
      </c>
      <c r="H38" s="14">
        <f t="shared" si="18"/>
        <v>-6.8999999999999999E-3</v>
      </c>
      <c r="I38" s="14">
        <f t="shared" si="19"/>
        <v>9.7474999999999992E-2</v>
      </c>
    </row>
    <row r="39" spans="1:9" x14ac:dyDescent="0.25">
      <c r="A39">
        <v>36</v>
      </c>
      <c r="B39" s="10">
        <v>44635</v>
      </c>
      <c r="C39" s="11">
        <v>0.71180555555555547</v>
      </c>
      <c r="D39" t="s">
        <v>32</v>
      </c>
      <c r="E39" s="13"/>
      <c r="F39" s="13">
        <v>1.0200000000000001E-2</v>
      </c>
      <c r="G39" s="13"/>
      <c r="H39" s="14">
        <f t="shared" si="18"/>
        <v>1.0200000000000001E-2</v>
      </c>
      <c r="I39" s="14">
        <f t="shared" si="19"/>
        <v>0.10767499999999999</v>
      </c>
    </row>
    <row r="40" spans="1:9" x14ac:dyDescent="0.25">
      <c r="A40">
        <v>37</v>
      </c>
      <c r="B40" s="10">
        <v>44635</v>
      </c>
      <c r="C40" s="11">
        <v>0.83680555555555547</v>
      </c>
      <c r="D40" t="s">
        <v>32</v>
      </c>
      <c r="E40" s="13"/>
      <c r="F40" s="13"/>
      <c r="G40" s="13">
        <v>-1.2500000000000001E-2</v>
      </c>
      <c r="H40" s="14">
        <f t="shared" si="18"/>
        <v>-1.2500000000000001E-2</v>
      </c>
      <c r="I40" s="14">
        <f t="shared" si="19"/>
        <v>9.5174999999999996E-2</v>
      </c>
    </row>
    <row r="41" spans="1:9" x14ac:dyDescent="0.25">
      <c r="A41">
        <v>38</v>
      </c>
      <c r="B41" s="10">
        <v>44638</v>
      </c>
      <c r="C41" s="11">
        <v>8.6805555555555566E-2</v>
      </c>
      <c r="D41" t="s">
        <v>33</v>
      </c>
      <c r="E41" s="13"/>
      <c r="F41" s="13">
        <v>1.1999999999999999E-3</v>
      </c>
      <c r="G41" s="13"/>
      <c r="H41" s="14">
        <f t="shared" si="18"/>
        <v>1.1999999999999999E-3</v>
      </c>
      <c r="I41" s="14">
        <f t="shared" si="19"/>
        <v>9.6375000000000002E-2</v>
      </c>
    </row>
    <row r="42" spans="1:9" x14ac:dyDescent="0.25">
      <c r="A42">
        <v>39</v>
      </c>
      <c r="B42" s="10">
        <v>44638</v>
      </c>
      <c r="C42" s="11">
        <v>0.50347222222222221</v>
      </c>
      <c r="D42" t="s">
        <v>33</v>
      </c>
      <c r="E42" s="13"/>
      <c r="F42" s="13"/>
      <c r="G42" s="13">
        <v>-6.4999999999999997E-3</v>
      </c>
      <c r="H42" s="14">
        <f t="shared" ref="H42:H43" si="20">+E42+F42+G42</f>
        <v>-6.4999999999999997E-3</v>
      </c>
      <c r="I42" s="14">
        <f t="shared" ref="I42:I43" si="21">+I41+H42</f>
        <v>8.9874999999999997E-2</v>
      </c>
    </row>
    <row r="43" spans="1:9" x14ac:dyDescent="0.25">
      <c r="A43">
        <v>40</v>
      </c>
      <c r="B43" s="10">
        <v>44638</v>
      </c>
      <c r="C43" s="11">
        <v>0.75347222222222221</v>
      </c>
      <c r="D43" t="s">
        <v>32</v>
      </c>
      <c r="E43" s="13">
        <f>0.33%*25%</f>
        <v>8.25E-4</v>
      </c>
      <c r="F43" s="13">
        <f>1.43%*50%</f>
        <v>7.1500000000000001E-3</v>
      </c>
      <c r="G43" s="13"/>
      <c r="H43" s="14">
        <f t="shared" si="20"/>
        <v>7.9749999999999995E-3</v>
      </c>
      <c r="I43" s="14">
        <f t="shared" si="21"/>
        <v>9.7849999999999993E-2</v>
      </c>
    </row>
    <row r="44" spans="1:9" x14ac:dyDescent="0.25">
      <c r="A44">
        <v>41</v>
      </c>
      <c r="B44" s="10">
        <v>44638</v>
      </c>
      <c r="C44" s="11">
        <v>0.91666666666666663</v>
      </c>
      <c r="D44" t="s">
        <v>32</v>
      </c>
      <c r="E44" s="13"/>
      <c r="F44" s="13">
        <v>8.9999999999999998E-4</v>
      </c>
      <c r="G44" s="13"/>
      <c r="H44" s="14">
        <f t="shared" ref="H44:H45" si="22">+E44+F44+G44</f>
        <v>8.9999999999999998E-4</v>
      </c>
      <c r="I44" s="14">
        <f t="shared" ref="I44:I45" si="23">+I43+H44</f>
        <v>9.8749999999999991E-2</v>
      </c>
    </row>
    <row r="45" spans="1:9" x14ac:dyDescent="0.25">
      <c r="A45">
        <v>42</v>
      </c>
      <c r="B45" s="10">
        <v>44639</v>
      </c>
      <c r="C45" s="11">
        <v>0.75347222222222221</v>
      </c>
      <c r="D45" t="s">
        <v>33</v>
      </c>
      <c r="E45" s="13"/>
      <c r="F45" s="13"/>
      <c r="G45" s="13">
        <v>-2.0999999999999999E-3</v>
      </c>
      <c r="H45" s="14">
        <f t="shared" si="22"/>
        <v>-2.0999999999999999E-3</v>
      </c>
      <c r="I45" s="14">
        <f t="shared" si="23"/>
        <v>9.6649999999999986E-2</v>
      </c>
    </row>
    <row r="46" spans="1:9" x14ac:dyDescent="0.25">
      <c r="A46">
        <v>43</v>
      </c>
      <c r="B46" s="10">
        <v>44639</v>
      </c>
      <c r="C46" s="11">
        <v>0.92013888888888884</v>
      </c>
      <c r="D46" t="s">
        <v>32</v>
      </c>
      <c r="E46" s="13"/>
      <c r="F46" s="13">
        <v>8.0000000000000004E-4</v>
      </c>
      <c r="G46" s="13"/>
      <c r="H46" s="14">
        <f t="shared" ref="H46:H47" si="24">+E46+F46+G46</f>
        <v>8.0000000000000004E-4</v>
      </c>
      <c r="I46" s="14">
        <f t="shared" ref="I46:I47" si="25">+I45+H46</f>
        <v>9.7449999999999981E-2</v>
      </c>
    </row>
    <row r="47" spans="1:9" x14ac:dyDescent="0.25">
      <c r="A47">
        <v>44</v>
      </c>
      <c r="B47" s="10">
        <v>44640</v>
      </c>
      <c r="C47" s="11">
        <v>0.58680555555555558</v>
      </c>
      <c r="D47" t="s">
        <v>33</v>
      </c>
      <c r="E47" s="13">
        <f>0.63%*25%</f>
        <v>1.575E-3</v>
      </c>
      <c r="F47" s="13">
        <f>1.19%*75%</f>
        <v>8.9249999999999989E-3</v>
      </c>
      <c r="G47" s="13"/>
      <c r="H47" s="14">
        <f t="shared" si="24"/>
        <v>1.0499999999999999E-2</v>
      </c>
      <c r="I47" s="14">
        <f t="shared" si="25"/>
        <v>0.10794999999999998</v>
      </c>
    </row>
    <row r="48" spans="1:9" x14ac:dyDescent="0.25">
      <c r="A48">
        <v>45</v>
      </c>
      <c r="B48" s="10">
        <v>44640</v>
      </c>
      <c r="C48" s="11">
        <v>0.77083333333333337</v>
      </c>
      <c r="D48" t="s">
        <v>33</v>
      </c>
      <c r="E48" s="13"/>
      <c r="F48" s="13"/>
      <c r="G48" s="13">
        <v>-6.7999999999999996E-3</v>
      </c>
      <c r="H48" s="14">
        <f t="shared" ref="H48:H51" si="26">+E48+F48+G48</f>
        <v>-6.7999999999999996E-3</v>
      </c>
      <c r="I48" s="14">
        <f t="shared" ref="I48:I64" si="27">+I47+H48</f>
        <v>0.10114999999999998</v>
      </c>
    </row>
    <row r="49" spans="1:9" x14ac:dyDescent="0.25">
      <c r="A49">
        <v>46</v>
      </c>
      <c r="B49" s="10">
        <v>44641</v>
      </c>
      <c r="C49" s="11">
        <v>0.17013888888888887</v>
      </c>
      <c r="D49" t="s">
        <v>33</v>
      </c>
      <c r="E49" s="13"/>
      <c r="F49" s="13"/>
      <c r="G49" s="13">
        <v>-1.9E-3</v>
      </c>
      <c r="H49" s="14">
        <f t="shared" si="26"/>
        <v>-1.9E-3</v>
      </c>
      <c r="I49" s="14">
        <f t="shared" si="27"/>
        <v>9.9249999999999977E-2</v>
      </c>
    </row>
    <row r="50" spans="1:9" x14ac:dyDescent="0.25">
      <c r="A50">
        <v>47</v>
      </c>
      <c r="B50" s="10">
        <v>44642</v>
      </c>
      <c r="C50" s="11">
        <v>0.21180555555555555</v>
      </c>
      <c r="D50" t="s">
        <v>32</v>
      </c>
      <c r="E50" s="13"/>
      <c r="F50" s="13"/>
      <c r="G50" s="13">
        <v>-2.1999999999999999E-2</v>
      </c>
      <c r="H50" s="14">
        <f t="shared" si="26"/>
        <v>-2.1999999999999999E-2</v>
      </c>
      <c r="I50" s="14">
        <f t="shared" si="27"/>
        <v>7.7249999999999985E-2</v>
      </c>
    </row>
    <row r="51" spans="1:9" x14ac:dyDescent="0.25">
      <c r="A51">
        <v>48</v>
      </c>
      <c r="B51" s="10">
        <v>44643</v>
      </c>
      <c r="C51" s="11">
        <v>0.25347222222222221</v>
      </c>
      <c r="D51" t="s">
        <v>33</v>
      </c>
      <c r="E51" s="13"/>
      <c r="F51" s="13"/>
      <c r="G51" s="13">
        <v>-4.0000000000000001E-3</v>
      </c>
      <c r="H51" s="14">
        <f t="shared" si="26"/>
        <v>-4.0000000000000001E-3</v>
      </c>
      <c r="I51" s="14">
        <f t="shared" si="27"/>
        <v>7.3249999999999982E-2</v>
      </c>
    </row>
    <row r="52" spans="1:9" x14ac:dyDescent="0.25">
      <c r="A52">
        <v>49</v>
      </c>
      <c r="B52" s="10">
        <v>44644</v>
      </c>
      <c r="C52" s="11">
        <v>3.472222222222222E-3</v>
      </c>
      <c r="D52" s="11" t="s">
        <v>32</v>
      </c>
      <c r="E52" s="13">
        <f>0.45%*25%</f>
        <v>1.1250000000000001E-3</v>
      </c>
      <c r="F52" s="13"/>
      <c r="G52" s="13"/>
      <c r="H52" s="14">
        <f>+E52+F52+G52</f>
        <v>1.1250000000000001E-3</v>
      </c>
      <c r="I52" s="14">
        <f t="shared" si="27"/>
        <v>7.4374999999999983E-2</v>
      </c>
    </row>
    <row r="53" spans="1:9" x14ac:dyDescent="0.25">
      <c r="A53">
        <v>50</v>
      </c>
      <c r="B53" s="10">
        <v>44644</v>
      </c>
      <c r="C53" s="11">
        <v>4.5138888888888888E-2</v>
      </c>
      <c r="D53" s="11" t="s">
        <v>32</v>
      </c>
      <c r="E53" s="13"/>
      <c r="F53" s="13"/>
      <c r="G53" s="13">
        <v>-4.3E-3</v>
      </c>
      <c r="H53" s="14">
        <f t="shared" ref="H53:H64" si="28">+E53+F53+G53</f>
        <v>-4.3E-3</v>
      </c>
      <c r="I53" s="14">
        <f t="shared" si="27"/>
        <v>7.0074999999999985E-2</v>
      </c>
    </row>
    <row r="54" spans="1:9" x14ac:dyDescent="0.25">
      <c r="A54">
        <v>51</v>
      </c>
      <c r="B54" s="10">
        <v>44644</v>
      </c>
      <c r="C54" s="11">
        <v>0.25347222222222221</v>
      </c>
      <c r="D54" s="11" t="s">
        <v>32</v>
      </c>
      <c r="E54" s="13">
        <f>0.78%*25%</f>
        <v>1.9500000000000001E-3</v>
      </c>
      <c r="F54" s="13"/>
      <c r="G54" s="13"/>
      <c r="H54" s="14">
        <f t="shared" si="28"/>
        <v>1.9500000000000001E-3</v>
      </c>
      <c r="I54" s="14">
        <f t="shared" si="27"/>
        <v>7.2024999999999978E-2</v>
      </c>
    </row>
    <row r="55" spans="1:9" x14ac:dyDescent="0.25">
      <c r="A55">
        <v>52</v>
      </c>
      <c r="B55" s="10">
        <v>44644</v>
      </c>
      <c r="C55" s="11">
        <v>0.67013888888888884</v>
      </c>
      <c r="D55" s="11" t="s">
        <v>32</v>
      </c>
      <c r="E55" s="13">
        <f>0.49%*25%</f>
        <v>1.225E-3</v>
      </c>
      <c r="F55" s="13"/>
      <c r="G55" s="13"/>
      <c r="H55" s="14">
        <f t="shared" si="28"/>
        <v>1.225E-3</v>
      </c>
      <c r="I55" s="14">
        <f t="shared" si="27"/>
        <v>7.3249999999999982E-2</v>
      </c>
    </row>
    <row r="56" spans="1:9" x14ac:dyDescent="0.25">
      <c r="A56">
        <v>53</v>
      </c>
      <c r="B56" s="10">
        <v>44644</v>
      </c>
      <c r="C56" s="11">
        <v>0.73263888888888884</v>
      </c>
      <c r="D56" s="11" t="s">
        <v>32</v>
      </c>
      <c r="E56" s="13">
        <f>0.35%*25%</f>
        <v>8.7499999999999991E-4</v>
      </c>
      <c r="F56" s="13"/>
      <c r="G56" s="13"/>
      <c r="H56" s="14">
        <f t="shared" si="28"/>
        <v>8.7499999999999991E-4</v>
      </c>
      <c r="I56" s="14">
        <f t="shared" si="27"/>
        <v>7.4124999999999983E-2</v>
      </c>
    </row>
    <row r="57" spans="1:9" x14ac:dyDescent="0.25">
      <c r="A57">
        <v>54</v>
      </c>
      <c r="B57" s="10">
        <v>44644</v>
      </c>
      <c r="C57" s="11">
        <v>0.98611111111111116</v>
      </c>
      <c r="D57" s="11" t="s">
        <v>32</v>
      </c>
      <c r="E57" s="13"/>
      <c r="F57" s="13"/>
      <c r="G57" s="13">
        <v>-2.3E-3</v>
      </c>
      <c r="H57" s="14">
        <f t="shared" si="28"/>
        <v>-2.3E-3</v>
      </c>
      <c r="I57" s="14">
        <f t="shared" si="27"/>
        <v>7.1824999999999986E-2</v>
      </c>
    </row>
    <row r="58" spans="1:9" x14ac:dyDescent="0.25">
      <c r="A58">
        <v>55</v>
      </c>
      <c r="B58" s="10">
        <v>44645</v>
      </c>
      <c r="C58" s="11">
        <v>0.58333333333333337</v>
      </c>
      <c r="D58" s="11" t="s">
        <v>32</v>
      </c>
      <c r="E58" s="13"/>
      <c r="F58" s="13"/>
      <c r="G58" s="13">
        <v>-1.37E-2</v>
      </c>
      <c r="H58" s="14">
        <f t="shared" si="28"/>
        <v>-1.37E-2</v>
      </c>
      <c r="I58" s="14">
        <f t="shared" si="27"/>
        <v>5.8124999999999982E-2</v>
      </c>
    </row>
    <row r="59" spans="1:9" x14ac:dyDescent="0.25">
      <c r="A59">
        <v>56</v>
      </c>
      <c r="B59" s="10">
        <v>44646</v>
      </c>
      <c r="C59" s="11">
        <v>0.62847222222222221</v>
      </c>
      <c r="D59" s="11" t="s">
        <v>33</v>
      </c>
      <c r="E59" s="13"/>
      <c r="F59" s="13">
        <v>2.3E-3</v>
      </c>
      <c r="G59" s="13"/>
      <c r="H59" s="14">
        <f t="shared" si="28"/>
        <v>2.3E-3</v>
      </c>
      <c r="I59" s="14">
        <f t="shared" si="27"/>
        <v>6.0424999999999979E-2</v>
      </c>
    </row>
    <row r="60" spans="1:9" x14ac:dyDescent="0.25">
      <c r="A60">
        <v>57</v>
      </c>
      <c r="B60" s="10">
        <v>44646</v>
      </c>
      <c r="C60" s="11">
        <v>0.75347222222222221</v>
      </c>
      <c r="D60" s="11" t="s">
        <v>32</v>
      </c>
      <c r="E60" s="13"/>
      <c r="F60" s="13">
        <v>1.5E-3</v>
      </c>
      <c r="G60" s="13"/>
      <c r="H60" s="14">
        <f t="shared" si="28"/>
        <v>1.5E-3</v>
      </c>
      <c r="I60" s="14">
        <f t="shared" si="27"/>
        <v>6.192499999999998E-2</v>
      </c>
    </row>
    <row r="61" spans="1:9" x14ac:dyDescent="0.25">
      <c r="A61">
        <v>58</v>
      </c>
      <c r="B61" s="10">
        <v>44646</v>
      </c>
      <c r="C61" s="11">
        <v>0.87847222222222221</v>
      </c>
      <c r="D61" s="11" t="s">
        <v>32</v>
      </c>
      <c r="E61" s="13"/>
      <c r="F61" s="13"/>
      <c r="G61" s="13"/>
      <c r="H61" s="14">
        <f t="shared" si="28"/>
        <v>0</v>
      </c>
      <c r="I61" s="14">
        <f t="shared" si="27"/>
        <v>6.192499999999998E-2</v>
      </c>
    </row>
    <row r="62" spans="1:9" x14ac:dyDescent="0.25">
      <c r="A62">
        <v>59</v>
      </c>
      <c r="B62" s="10">
        <v>44647</v>
      </c>
      <c r="C62" s="11">
        <v>4.5138888888888888E-2</v>
      </c>
      <c r="D62" s="11" t="s">
        <v>32</v>
      </c>
      <c r="E62" s="13">
        <f>0.2%*25%</f>
        <v>5.0000000000000001E-4</v>
      </c>
      <c r="F62" s="13"/>
      <c r="G62" s="13"/>
      <c r="H62" s="14">
        <f t="shared" si="28"/>
        <v>5.0000000000000001E-4</v>
      </c>
      <c r="I62" s="14">
        <f t="shared" si="27"/>
        <v>6.2424999999999981E-2</v>
      </c>
    </row>
    <row r="63" spans="1:9" x14ac:dyDescent="0.25">
      <c r="A63">
        <v>60</v>
      </c>
      <c r="B63" s="10">
        <v>44647</v>
      </c>
      <c r="C63" s="11">
        <v>0.15625</v>
      </c>
      <c r="D63" s="11" t="s">
        <v>32</v>
      </c>
      <c r="E63" s="13"/>
      <c r="F63" s="13"/>
      <c r="G63" s="13"/>
      <c r="H63" s="14">
        <f t="shared" si="28"/>
        <v>0</v>
      </c>
      <c r="I63" s="14">
        <f t="shared" si="27"/>
        <v>6.2424999999999981E-2</v>
      </c>
    </row>
    <row r="64" spans="1:9" x14ac:dyDescent="0.25">
      <c r="A64">
        <v>61</v>
      </c>
      <c r="B64" s="10">
        <v>44647</v>
      </c>
      <c r="C64" s="11">
        <v>0.71180555555555547</v>
      </c>
      <c r="D64" s="11" t="s">
        <v>32</v>
      </c>
      <c r="E64" s="13"/>
      <c r="F64" s="13">
        <v>6.9999999999999999E-4</v>
      </c>
      <c r="G64" s="13"/>
      <c r="H64" s="14">
        <f t="shared" si="28"/>
        <v>6.9999999999999999E-4</v>
      </c>
      <c r="I64" s="14">
        <f t="shared" si="27"/>
        <v>6.3124999999999987E-2</v>
      </c>
    </row>
    <row r="65" spans="1:9" x14ac:dyDescent="0.25">
      <c r="A65">
        <v>62</v>
      </c>
      <c r="B65" s="10">
        <v>44650</v>
      </c>
      <c r="C65" s="11">
        <v>0.12847222222222224</v>
      </c>
      <c r="D65" s="11" t="s">
        <v>33</v>
      </c>
      <c r="E65" s="13"/>
      <c r="F65" s="13">
        <v>2.7000000000000001E-3</v>
      </c>
      <c r="G65" s="13"/>
      <c r="H65" s="14">
        <f t="shared" ref="H65" si="29">+E65+F65+G65</f>
        <v>2.7000000000000001E-3</v>
      </c>
      <c r="I65" s="14">
        <f t="shared" ref="I65" si="30">+I64+H65</f>
        <v>6.5824999999999981E-2</v>
      </c>
    </row>
    <row r="66" spans="1:9" x14ac:dyDescent="0.25">
      <c r="A66">
        <v>63</v>
      </c>
      <c r="B66" s="10">
        <v>44650</v>
      </c>
      <c r="C66" s="11">
        <v>0.37847222222222227</v>
      </c>
      <c r="D66" s="11" t="s">
        <v>32</v>
      </c>
      <c r="E66" s="12"/>
      <c r="F66" s="12"/>
      <c r="G66" s="14">
        <v>-1.8E-3</v>
      </c>
      <c r="H66" s="14">
        <f t="shared" ref="H66:H71" si="31">+E66+F66+G66</f>
        <v>-1.8E-3</v>
      </c>
      <c r="I66" s="14">
        <f t="shared" ref="I66:I71" si="32">+I65+H66</f>
        <v>6.4024999999999985E-2</v>
      </c>
    </row>
    <row r="67" spans="1:9" x14ac:dyDescent="0.25">
      <c r="A67">
        <v>64</v>
      </c>
      <c r="B67" s="10">
        <v>44651</v>
      </c>
      <c r="C67" s="11">
        <v>0.58680555555555558</v>
      </c>
      <c r="D67" s="11" t="s">
        <v>32</v>
      </c>
      <c r="E67" s="13"/>
      <c r="F67" s="13">
        <v>6.0000000000000001E-3</v>
      </c>
      <c r="G67" s="13"/>
      <c r="H67" s="14">
        <f t="shared" si="31"/>
        <v>6.0000000000000001E-3</v>
      </c>
      <c r="I67" s="14">
        <f t="shared" si="32"/>
        <v>7.002499999999999E-2</v>
      </c>
    </row>
    <row r="68" spans="1:9" x14ac:dyDescent="0.25">
      <c r="A68">
        <v>65</v>
      </c>
      <c r="B68" s="10">
        <v>44651</v>
      </c>
      <c r="C68" s="11">
        <v>0.67013888888888884</v>
      </c>
      <c r="D68" s="11" t="s">
        <v>33</v>
      </c>
      <c r="E68" s="13">
        <f>0.23%*25%</f>
        <v>5.7499999999999999E-4</v>
      </c>
      <c r="F68" s="13"/>
      <c r="G68" s="13"/>
      <c r="H68" s="14">
        <f t="shared" si="31"/>
        <v>5.7499999999999999E-4</v>
      </c>
      <c r="I68" s="14">
        <f t="shared" si="32"/>
        <v>7.0599999999999996E-2</v>
      </c>
    </row>
    <row r="69" spans="1:9" x14ac:dyDescent="0.25">
      <c r="A69">
        <v>66</v>
      </c>
      <c r="B69" s="10">
        <v>44651</v>
      </c>
      <c r="C69" s="11">
        <v>0.71875</v>
      </c>
      <c r="D69" s="11" t="s">
        <v>33</v>
      </c>
      <c r="E69" s="13">
        <f>0.3%*25%</f>
        <v>7.5000000000000002E-4</v>
      </c>
      <c r="F69" s="13"/>
      <c r="G69" s="13"/>
      <c r="H69" s="14">
        <f t="shared" si="31"/>
        <v>7.5000000000000002E-4</v>
      </c>
      <c r="I69" s="14">
        <f t="shared" si="32"/>
        <v>7.1349999999999997E-2</v>
      </c>
    </row>
    <row r="70" spans="1:9" x14ac:dyDescent="0.25">
      <c r="A70">
        <v>67</v>
      </c>
      <c r="B70" s="10">
        <v>44651</v>
      </c>
      <c r="C70" s="11">
        <v>0.80555555555555547</v>
      </c>
      <c r="D70" s="11" t="s">
        <v>33</v>
      </c>
      <c r="E70" s="13">
        <f>0.3%*25%</f>
        <v>7.5000000000000002E-4</v>
      </c>
      <c r="F70" s="13"/>
      <c r="G70" s="13"/>
      <c r="H70" s="14">
        <f t="shared" si="31"/>
        <v>7.5000000000000002E-4</v>
      </c>
      <c r="I70" s="14">
        <f t="shared" si="32"/>
        <v>7.2099999999999997E-2</v>
      </c>
    </row>
    <row r="71" spans="1:9" x14ac:dyDescent="0.25">
      <c r="A71">
        <v>68</v>
      </c>
      <c r="B71" s="10">
        <v>44651</v>
      </c>
      <c r="C71" s="11">
        <v>0.85763888888888884</v>
      </c>
      <c r="D71" s="11" t="s">
        <v>33</v>
      </c>
      <c r="E71" s="13">
        <f>0.57%*25%</f>
        <v>1.4249999999999998E-3</v>
      </c>
      <c r="F71" s="13">
        <f>1.82%*75%</f>
        <v>1.3650000000000001E-2</v>
      </c>
      <c r="G71" s="13"/>
      <c r="H71" s="14">
        <f t="shared" si="31"/>
        <v>1.5075E-2</v>
      </c>
      <c r="I71" s="14">
        <f t="shared" si="32"/>
        <v>8.7175000000000002E-2</v>
      </c>
    </row>
    <row r="72" spans="1:9" x14ac:dyDescent="0.25">
      <c r="A72" s="25" t="s">
        <v>35</v>
      </c>
      <c r="B72" s="25"/>
      <c r="C72" s="25"/>
      <c r="D72" s="25"/>
      <c r="E72" s="15">
        <f>COUNT(E4:E71)</f>
        <v>28</v>
      </c>
      <c r="F72" s="15">
        <f>COUNT(F4:F71)</f>
        <v>24</v>
      </c>
      <c r="G72" s="15">
        <f>COUNT(G4:G71)</f>
        <v>25</v>
      </c>
      <c r="H72" s="16" t="s">
        <v>36</v>
      </c>
      <c r="I72" s="16">
        <f>+I71</f>
        <v>8.7175000000000002E-2</v>
      </c>
    </row>
    <row r="73" spans="1:9" x14ac:dyDescent="0.25">
      <c r="E73" s="24">
        <f>+E72+F72</f>
        <v>52</v>
      </c>
      <c r="F73" s="24"/>
      <c r="G73" s="13"/>
      <c r="H73" s="14"/>
      <c r="I73" s="14"/>
    </row>
    <row r="74" spans="1:9" x14ac:dyDescent="0.25">
      <c r="E74" s="12"/>
      <c r="F74" s="12"/>
      <c r="G74" s="12"/>
      <c r="H74" s="18" t="s">
        <v>38</v>
      </c>
      <c r="I74" s="19">
        <f>+I72*1.25</f>
        <v>0.10896875</v>
      </c>
    </row>
    <row r="75" spans="1:9" x14ac:dyDescent="0.25">
      <c r="B75" t="s">
        <v>37</v>
      </c>
      <c r="C75" s="12">
        <f>+E73/A71</f>
        <v>0.76470588235294112</v>
      </c>
      <c r="E75" s="12"/>
      <c r="F75" s="12"/>
      <c r="G75" s="12"/>
    </row>
    <row r="76" spans="1:9" x14ac:dyDescent="0.25">
      <c r="E76" s="12"/>
      <c r="F76" s="12"/>
      <c r="G76" s="12"/>
    </row>
    <row r="77" spans="1:9" x14ac:dyDescent="0.25">
      <c r="G77" s="12"/>
    </row>
  </sheetData>
  <autoFilter ref="A3:I75" xr:uid="{C2F1C45A-B707-4B83-9F22-B04EEEA15D50}"/>
  <mergeCells count="2">
    <mergeCell ref="E73:F73"/>
    <mergeCell ref="A72:D7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E235-DE6D-448A-A719-1D0C4456C4F3}">
  <dimension ref="A1:C6"/>
  <sheetViews>
    <sheetView zoomScale="130" zoomScaleNormal="130" workbookViewId="0">
      <selection activeCell="E9" sqref="E9"/>
    </sheetView>
  </sheetViews>
  <sheetFormatPr baseColWidth="10" defaultRowHeight="15" x14ac:dyDescent="0.25"/>
  <cols>
    <col min="1" max="1" width="18.7109375" customWidth="1"/>
  </cols>
  <sheetData>
    <row r="1" spans="1:3" x14ac:dyDescent="0.25">
      <c r="A1" s="20" t="s">
        <v>41</v>
      </c>
    </row>
    <row r="2" spans="1:3" x14ac:dyDescent="0.25">
      <c r="B2" s="21" t="s">
        <v>39</v>
      </c>
      <c r="C2" s="21" t="s">
        <v>40</v>
      </c>
    </row>
    <row r="3" spans="1:3" x14ac:dyDescent="0.25">
      <c r="A3" s="21" t="s">
        <v>32</v>
      </c>
      <c r="B3" s="21">
        <v>15.91</v>
      </c>
      <c r="C3" s="22">
        <f>+(B3/1000)</f>
        <v>1.5910000000000001E-2</v>
      </c>
    </row>
    <row r="4" spans="1:3" x14ac:dyDescent="0.25">
      <c r="A4" s="21" t="s">
        <v>33</v>
      </c>
      <c r="B4" s="21">
        <v>82</v>
      </c>
      <c r="C4" s="22">
        <f>+(B4/1000)</f>
        <v>8.2000000000000003E-2</v>
      </c>
    </row>
    <row r="5" spans="1:3" x14ac:dyDescent="0.25">
      <c r="A5" s="26" t="s">
        <v>35</v>
      </c>
      <c r="B5" s="26"/>
      <c r="C5" s="23">
        <f>+C3+C4</f>
        <v>9.7909999999999997E-2</v>
      </c>
    </row>
    <row r="6" spans="1:3" x14ac:dyDescent="0.25">
      <c r="A6" s="27" t="s">
        <v>38</v>
      </c>
      <c r="B6" s="27"/>
      <c r="C6" s="22">
        <f>+C5*1.25</f>
        <v>0.1223875</v>
      </c>
    </row>
  </sheetData>
  <mergeCells count="2"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Premisas</vt:lpstr>
      <vt:lpstr>Fowardtest Marzo 2022</vt:lpstr>
      <vt:lpstr>Fowardtest Abril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 Paz</cp:lastModifiedBy>
  <dcterms:created xsi:type="dcterms:W3CDTF">2022-02-22T23:05:27Z</dcterms:created>
  <dcterms:modified xsi:type="dcterms:W3CDTF">2023-12-05T13:45:56Z</dcterms:modified>
</cp:coreProperties>
</file>